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E20" i="22"/>
  <c r="B9"/>
  <c r="B8"/>
  <c r="E9" i="21"/>
  <c r="B10"/>
  <c r="B9"/>
  <c r="B18" i="22"/>
  <c r="B11" i="23"/>
  <c r="B17" i="22"/>
  <c r="E8"/>
  <c r="E9" l="1"/>
  <c r="E10" i="21"/>
  <c r="B14"/>
  <c r="B14" i="22" l="1"/>
  <c r="B10"/>
  <c r="B11" i="21"/>
  <c r="C10" i="22" l="1"/>
  <c r="D9"/>
  <c r="D10" i="21"/>
  <c r="E10" i="22" l="1"/>
  <c r="E21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<sst xmlns="http://schemas.openxmlformats.org/spreadsheetml/2006/main" count="93" uniqueCount="47">
  <si>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</si>
  <si>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</si>
  <si>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</si>
  <si>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</si>
  <si>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</si>
  <si>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</si>
  <si>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</si>
  <si>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</si>
  <si>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</si>
  <si>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</si>
  <si>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</si>
  <si>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</si>
  <si>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</si>
  <si>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</si>
  <si>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</si>
  <si>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</si>
  <si>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</si>
  <si>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</si>
  <si>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</si>
  <si>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</si>
  <si>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</si>
  <si>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</si>
  <si>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</si>
  <si>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</si>
  <si>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Суворова, д. 36</t>
  </si>
  <si>
    <r>
      <t>28.75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</si>
  <si>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</si>
  <si>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Расшифровка статьи расходов "Капитальный ремонт"</t>
  </si>
  <si>
    <t>Итого статья "Капитальный ремонт"</t>
  </si>
  <si>
    <t xml:space="preserve">Переходящий остаток на 01.07.2021г.                                                                                                                               </t>
  </si>
  <si>
    <t>Отчет за  2021г. по затратам на капитальный ремонт</t>
  </si>
  <si>
    <t>Утвержденный тариф на капитальный ремонт с 01.01.2021г.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</si>
  <si>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</si>
  <si>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</si>
  <si>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t>Отчет о финансово-хозяйственной деятельности МКД за 1-е полугодие 2021г.</t>
  </si>
  <si>
    <t>Утвержденный тариф на содержание и текущий ремонт с 01.07.2020г. по 30.06.2021г.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</si>
  <si>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</si>
  <si>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2020 года </t>
  </si>
  <si>
    <t>Отчет о финансово-хозяйственной деятельности МКД за 2-е полугодие 2021г.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</si>
  <si>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</si>
  <si>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</si>
  <si>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2021года.</t>
  </si>
  <si>
    <r>
      <t>27.08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</si>
  <si>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</si>
  <si>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>Ремонт ГРЩ</t>
  </si>
  <si>
    <t>Замена счетчика ХВС</t>
  </si>
  <si>
    <t>Ремонт выходаа на кровлю (Люки)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</si>
</sst>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&#1054;&#1054;&#1054;%20&#1055;&#1072;&#1088;&#1090;&#1085;&#1077;&#1088;-&#1057;&#1042;/&#1054;&#1090;&#1095;&#1077;&#1090;&#1099;/&#1054;&#1090;&#1095;&#1077;&#1090;&#1099;%20&#1077;&#1078;&#1077;&#1075;&#1086;&#1076;&#1085;&#1099;&#1077;%20&#1087;&#1086;%20&#1076;&#1086;&#1084;&#1072;&#1084;/&#1054;&#1090;&#1095;&#1077;&#1090;&#1099;%20&#1087;&#1086;%20&#1076;&#1086;&#1084;&#1072;&#1084;%202020/&#1057;&#1091;&#1074;&#1086;&#1088;&#1086;&#1074;&#1072;%203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-30.06"/>
      <sheetName val="01.07-31.12"/>
      <sheetName val="кап.ремонт"/>
    </sheetNames>
    <sheetDataSet>
      <sheetData sheetId="0" refreshError="1"/>
      <sheetData sheetId="1" refreshError="1"/>
      <sheetData sheetId="2">
        <row r="11"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54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1" t="s">
        <v>1</v>
      </c>
      <c r="C1" s="27"/>
      <c r="D1" s="28" t="s">
        <v>0</v>
      </c>
      <c r="E1" s="27"/>
    </row>
    <row r="2" spans="1:7">
      <c r="A2" s="34"/>
      <c r="B2" s="52" t="s">
        <v>5</v>
      </c>
      <c r="C2" s="27"/>
      <c r="D2" s="32"/>
      <c r="E2" s="31"/>
    </row>
    <row r="3" spans="1:7" ht="27.6" customHeight="1">
      <c r="A3" s="68" t="s">
        <v>34</v>
      </c>
      <c r="B3" s="68"/>
      <c r="C3" s="68"/>
      <c r="D3" s="69"/>
      <c r="E3" s="31"/>
    </row>
    <row r="4" spans="1:7" ht="19.2" customHeight="1">
      <c r="A4" s="70" t="s">
        <v>24</v>
      </c>
      <c r="B4" s="70"/>
      <c r="C4" s="70"/>
      <c r="D4" s="71"/>
      <c r="E4" s="31"/>
    </row>
    <row r="5" spans="1:7">
      <c r="A5" s="71"/>
      <c r="B5" s="72"/>
      <c r="C5" s="72"/>
      <c r="D5" s="72"/>
      <c r="E5" s="73"/>
    </row>
    <row r="6" spans="1:7" ht="60" customHeight="1">
      <c r="A6" s="79" t="s">
        <v>23</v>
      </c>
      <c r="B6" s="80"/>
      <c r="C6" s="57">
        <v>3615.8</v>
      </c>
      <c r="D6" s="25" t="s">
        <v>35</v>
      </c>
      <c r="E6" s="46" t="s">
        <v>25</v>
      </c>
    </row>
    <row r="7" spans="1:7">
      <c r="A7" s="74" t="s">
        <v>9</v>
      </c>
      <c r="B7" s="74"/>
      <c r="C7" s="74"/>
      <c r="D7" s="75" t="s">
        <v>10</v>
      </c>
      <c r="E7" s="75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456241.64400000009</v>
      </c>
      <c r="C9" s="15">
        <v>595942</v>
      </c>
      <c r="D9" s="14" t="s">
        <v>3</v>
      </c>
      <c r="E9" s="15">
        <f>B9*3%+B9</f>
        <v>469928.89332000009</v>
      </c>
    </row>
    <row r="10" spans="1:7" s="10" customFormat="1" ht="27.6" customHeight="1">
      <c r="A10" s="14" t="s">
        <v>4</v>
      </c>
      <c r="B10" s="15">
        <f>C6*7.72*6</f>
        <v>167483.856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623725.50000000012</v>
      </c>
      <c r="C11" s="17">
        <f>SUM(C9:C10)</f>
        <v>595942</v>
      </c>
      <c r="D11" s="16" t="s">
        <v>17</v>
      </c>
      <c r="E11" s="17">
        <f>SUM(E9:E10)</f>
        <v>469928.89332000009</v>
      </c>
    </row>
    <row r="12" spans="1:7" s="11" customFormat="1" ht="27.6" customHeight="1">
      <c r="A12" s="42"/>
      <c r="B12" s="45"/>
      <c r="C12" s="45"/>
      <c r="D12" s="41"/>
      <c r="E12" s="43"/>
    </row>
    <row r="13" spans="1:7" s="12" customFormat="1" ht="20.399999999999999" customHeight="1">
      <c r="A13" s="76" t="s">
        <v>20</v>
      </c>
      <c r="B13" s="77"/>
      <c r="C13" s="78"/>
      <c r="D13" s="63" t="s">
        <v>7</v>
      </c>
      <c r="E13" s="63"/>
      <c r="F13" s="18"/>
      <c r="G13" s="18"/>
    </row>
    <row r="14" spans="1:7" s="6" customFormat="1" ht="64.8">
      <c r="A14" s="37" t="s">
        <v>36</v>
      </c>
      <c r="B14" s="36">
        <f>B15+B16</f>
        <v>247358.02000000002</v>
      </c>
      <c r="C14" s="30"/>
      <c r="D14" s="7" t="s">
        <v>14</v>
      </c>
      <c r="E14" s="19" t="s">
        <v>13</v>
      </c>
      <c r="G14" s="35"/>
    </row>
    <row r="15" spans="1:7" s="6" customFormat="1" ht="108" customHeight="1">
      <c r="A15" s="13" t="s">
        <v>37</v>
      </c>
      <c r="B15" s="53">
        <v>-457807.49</v>
      </c>
      <c r="C15" s="29"/>
      <c r="D15" s="24" t="s">
        <v>19</v>
      </c>
      <c r="E15" s="19">
        <f>E11</f>
        <v>469928.89332000009</v>
      </c>
    </row>
    <row r="16" spans="1:7" ht="31.2">
      <c r="A16" s="13" t="s">
        <v>22</v>
      </c>
      <c r="B16" s="53">
        <v>705165.51</v>
      </c>
      <c r="C16" s="29"/>
      <c r="D16" s="16" t="s">
        <v>16</v>
      </c>
      <c r="E16" s="20">
        <f>E15</f>
        <v>469928.89332000009</v>
      </c>
      <c r="F16" s="21"/>
    </row>
    <row r="17" spans="1:10" ht="32.4">
      <c r="A17" s="44" t="s">
        <v>29</v>
      </c>
      <c r="B17" s="36">
        <f>B14+B11-C11</f>
        <v>275141.52000000014</v>
      </c>
      <c r="C17" s="30"/>
      <c r="D17" s="63" t="s">
        <v>8</v>
      </c>
      <c r="E17" s="63"/>
      <c r="J17" s="38"/>
    </row>
    <row r="18" spans="1:10" ht="16.2">
      <c r="A18" s="66" t="s">
        <v>20</v>
      </c>
      <c r="B18" s="66"/>
      <c r="C18" s="67"/>
      <c r="D18" s="37" t="s">
        <v>14</v>
      </c>
      <c r="E18" s="36" t="s">
        <v>13</v>
      </c>
    </row>
    <row r="19" spans="1:10" ht="43.2">
      <c r="A19" s="58" t="s">
        <v>33</v>
      </c>
      <c r="B19" s="60">
        <v>1607557.45</v>
      </c>
      <c r="C19" s="59"/>
      <c r="D19" s="37"/>
      <c r="E19" s="36"/>
    </row>
    <row r="20" spans="1:10">
      <c r="A20" s="64"/>
      <c r="B20" s="64"/>
      <c r="C20" s="30"/>
      <c r="D20" s="16" t="s">
        <v>18</v>
      </c>
      <c r="E20" s="22">
        <v>0</v>
      </c>
    </row>
    <row r="21" spans="1:10">
      <c r="A21" s="65"/>
      <c r="B21" s="65"/>
      <c r="C21" s="8"/>
      <c r="D21" s="1"/>
    </row>
    <row r="22" spans="1:10">
      <c r="C22" s="8"/>
      <c r="D22" s="1"/>
    </row>
    <row r="23" spans="1:10">
      <c r="C23" s="8"/>
      <c r="D23" s="3"/>
    </row>
    <row r="24" spans="1:10">
      <c r="C24" s="8"/>
      <c r="D24" s="3"/>
      <c r="E24" s="4"/>
      <c r="F24" s="38"/>
    </row>
    <row r="25" spans="1:10">
      <c r="C25" s="8"/>
    </row>
    <row r="26" spans="1:10">
      <c r="C26" s="8"/>
    </row>
    <row r="27" spans="1:10">
      <c r="C27" s="8"/>
    </row>
    <row r="29" spans="1:10" s="23" customFormat="1">
      <c r="A29" s="2"/>
      <c r="B29" s="54"/>
      <c r="C29" s="2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3" spans="3:4">
      <c r="C33" s="5"/>
    </row>
    <row r="34" spans="3:4" ht="21" customHeight="1"/>
    <row r="36" spans="3:4" ht="18.75" customHeight="1"/>
    <row r="37" spans="3:4" ht="31.95" customHeight="1"/>
    <row r="47" spans="3:4">
      <c r="D47" s="3"/>
    </row>
  </sheetData>
  <mergeCells count="12">
    <mergeCell ref="D17:E17"/>
    <mergeCell ref="A20:B20"/>
    <mergeCell ref="A21:B21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I17" sqref="H17:I17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68" t="s">
        <v>38</v>
      </c>
      <c r="B3" s="68"/>
      <c r="C3" s="68"/>
      <c r="D3" s="69"/>
      <c r="E3" s="31"/>
    </row>
    <row r="4" spans="1:10" ht="19.2" customHeight="1">
      <c r="A4" s="70" t="s">
        <v>24</v>
      </c>
      <c r="B4" s="70"/>
      <c r="C4" s="70"/>
      <c r="D4" s="71"/>
      <c r="E4" s="31"/>
    </row>
    <row r="5" spans="1:10" ht="60" customHeight="1">
      <c r="A5" s="79" t="s">
        <v>23</v>
      </c>
      <c r="B5" s="80"/>
      <c r="C5" s="47">
        <v>3615.8</v>
      </c>
      <c r="D5" s="25" t="s">
        <v>43</v>
      </c>
      <c r="E5" s="46" t="s">
        <v>42</v>
      </c>
    </row>
    <row r="6" spans="1:10">
      <c r="A6" s="74" t="s">
        <v>9</v>
      </c>
      <c r="B6" s="74"/>
      <c r="C6" s="74"/>
      <c r="D6" s="75" t="s">
        <v>10</v>
      </c>
      <c r="E6" s="75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C5*22.08*6</f>
        <v>479021.18400000001</v>
      </c>
      <c r="C8" s="15">
        <v>627242.75</v>
      </c>
      <c r="D8" s="14" t="s">
        <v>3</v>
      </c>
      <c r="E8" s="15">
        <f>B8*3.5%+B8</f>
        <v>495786.92544000002</v>
      </c>
    </row>
    <row r="9" spans="1:10" s="11" customFormat="1" ht="23.4" customHeight="1">
      <c r="A9" s="14" t="s">
        <v>4</v>
      </c>
      <c r="B9" s="49">
        <f>C5*6*5</f>
        <v>108474.00000000001</v>
      </c>
      <c r="C9" s="15">
        <v>0</v>
      </c>
      <c r="D9" s="14" t="str">
        <f t="shared" ref="D9" si="0">A9</f>
        <v>Текущий ремонт</v>
      </c>
      <c r="E9" s="15">
        <f>E20</f>
        <v>41907</v>
      </c>
    </row>
    <row r="10" spans="1:10" s="11" customFormat="1" ht="27.6" customHeight="1">
      <c r="A10" s="16" t="s">
        <v>17</v>
      </c>
      <c r="B10" s="50">
        <f>SUM(B8:B9)</f>
        <v>587495.18400000001</v>
      </c>
      <c r="C10" s="17">
        <f>SUM(C8:C9)</f>
        <v>627242.75</v>
      </c>
      <c r="D10" s="16" t="s">
        <v>17</v>
      </c>
      <c r="E10" s="17">
        <f>SUM(E8:E9)</f>
        <v>537693.92544000002</v>
      </c>
    </row>
    <row r="11" spans="1:10" s="6" customFormat="1" ht="16.2">
      <c r="A11" s="76" t="s">
        <v>20</v>
      </c>
      <c r="B11" s="77"/>
      <c r="C11" s="78"/>
      <c r="D11" s="63" t="s">
        <v>7</v>
      </c>
      <c r="E11" s="63"/>
      <c r="G11" s="35"/>
    </row>
    <row r="12" spans="1:10" s="6" customFormat="1" ht="48.6">
      <c r="A12" s="37" t="s">
        <v>39</v>
      </c>
      <c r="B12" s="36">
        <f>'01.01-30.06'!B17</f>
        <v>275141.52000000014</v>
      </c>
      <c r="C12" s="30"/>
      <c r="D12" s="7" t="s">
        <v>14</v>
      </c>
      <c r="E12" s="19" t="s">
        <v>13</v>
      </c>
    </row>
    <row r="13" spans="1:10" ht="82.8">
      <c r="A13" s="44" t="s">
        <v>40</v>
      </c>
      <c r="B13" s="36">
        <f>B14+B15</f>
        <v>1343.0980000001146</v>
      </c>
      <c r="C13" s="30"/>
      <c r="D13" s="24" t="s">
        <v>19</v>
      </c>
      <c r="E13" s="19">
        <f>E8</f>
        <v>495786.92544000002</v>
      </c>
      <c r="F13" s="21"/>
    </row>
    <row r="14" spans="1:10" ht="46.8">
      <c r="A14" s="13" t="s">
        <v>41</v>
      </c>
      <c r="B14" s="53">
        <f>('01.01-30.06'!B15+'01.07-31.12'!E20)-('01.07-31.12'!B9+'01.01-30.06'!B10)</f>
        <v>-691858.34600000002</v>
      </c>
      <c r="C14" s="29"/>
      <c r="D14" s="16" t="s">
        <v>16</v>
      </c>
      <c r="E14" s="20">
        <f>E13</f>
        <v>495786.92544000002</v>
      </c>
      <c r="G14" s="38"/>
      <c r="J14" s="38"/>
    </row>
    <row r="15" spans="1:10">
      <c r="A15" s="13" t="s">
        <v>22</v>
      </c>
      <c r="B15" s="53">
        <f>'01.01-30.06'!B16+'01.01-30.06'!B11-'01.01-30.06'!C11+'01.07-31.12'!B10-'01.07-31.12'!C10</f>
        <v>693201.44400000013</v>
      </c>
      <c r="C15" s="30"/>
      <c r="D15" s="63" t="s">
        <v>8</v>
      </c>
      <c r="E15" s="63"/>
    </row>
    <row r="16" spans="1:10" ht="16.2">
      <c r="A16" s="66" t="s">
        <v>20</v>
      </c>
      <c r="B16" s="66"/>
      <c r="C16" s="67"/>
      <c r="D16" s="37" t="s">
        <v>14</v>
      </c>
      <c r="E16" s="36" t="s">
        <v>13</v>
      </c>
    </row>
    <row r="17" spans="1:7" ht="28.8">
      <c r="A17" s="58" t="s">
        <v>26</v>
      </c>
      <c r="B17" s="20">
        <f>[1]кап.ремонт!B11</f>
        <v>0</v>
      </c>
      <c r="C17" s="59"/>
      <c r="D17" s="48" t="s">
        <v>44</v>
      </c>
      <c r="E17" s="19">
        <v>9925</v>
      </c>
    </row>
    <row r="18" spans="1:7" ht="43.2">
      <c r="A18" s="58" t="s">
        <v>33</v>
      </c>
      <c r="B18" s="60">
        <f>кап.ремонт!B14</f>
        <v>1946231.32</v>
      </c>
      <c r="C18" s="30"/>
      <c r="D18" s="48" t="s">
        <v>45</v>
      </c>
      <c r="E18" s="19">
        <v>20000</v>
      </c>
    </row>
    <row r="19" spans="1:7">
      <c r="A19" s="81"/>
      <c r="B19" s="81"/>
      <c r="C19" s="8"/>
      <c r="D19" s="48" t="s">
        <v>46</v>
      </c>
      <c r="E19" s="19">
        <v>11982</v>
      </c>
      <c r="F19" s="38"/>
    </row>
    <row r="20" spans="1:7">
      <c r="A20" s="64"/>
      <c r="B20" s="64"/>
      <c r="C20" s="8"/>
      <c r="D20" s="16" t="s">
        <v>18</v>
      </c>
      <c r="E20" s="22">
        <f>SUM(E17:E19)</f>
        <v>41907</v>
      </c>
    </row>
    <row r="21" spans="1:7">
      <c r="A21" s="65"/>
      <c r="B21" s="65"/>
      <c r="C21" s="8"/>
      <c r="D21" s="39" t="s">
        <v>6</v>
      </c>
      <c r="E21" s="40">
        <f>E10</f>
        <v>537693.92544000002</v>
      </c>
      <c r="G21" s="38"/>
    </row>
    <row r="22" spans="1:7">
      <c r="C22" s="8"/>
      <c r="F22" s="38"/>
    </row>
    <row r="23" spans="1:7">
      <c r="C23" s="8"/>
    </row>
    <row r="24" spans="1:7">
      <c r="C24" s="8"/>
    </row>
    <row r="25" spans="1:7">
      <c r="C25" s="8"/>
    </row>
    <row r="28" spans="1:7" s="23" customFormat="1">
      <c r="A28" s="2"/>
      <c r="B28" s="2"/>
      <c r="C28" s="2"/>
      <c r="D28" s="2"/>
      <c r="E28" s="1"/>
      <c r="F28" s="38"/>
    </row>
    <row r="29" spans="1:7" ht="20.399999999999999" customHeight="1"/>
    <row r="30" spans="1:7" ht="23.4" customHeight="1">
      <c r="F30" s="23"/>
    </row>
    <row r="31" spans="1:7" ht="33" customHeight="1">
      <c r="C31" s="5"/>
    </row>
    <row r="33" spans="4:4" ht="21" customHeight="1"/>
    <row r="35" spans="4:4" ht="18.75" customHeight="1"/>
    <row r="36" spans="4:4" ht="31.95" customHeight="1"/>
    <row r="39" spans="4:4">
      <c r="D39" s="3"/>
    </row>
  </sheetData>
  <mergeCells count="12">
    <mergeCell ref="A3:D3"/>
    <mergeCell ref="A4:D4"/>
    <mergeCell ref="A6:C6"/>
    <mergeCell ref="D6:E6"/>
    <mergeCell ref="D11:E11"/>
    <mergeCell ref="A5:B5"/>
    <mergeCell ref="A11:C11"/>
    <mergeCell ref="A16:C16"/>
    <mergeCell ref="A21:B21"/>
    <mergeCell ref="A20:B20"/>
    <mergeCell ref="A19:B19"/>
    <mergeCell ref="D15:E15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topLeftCell="A4" workbookViewId="0">
      <selection activeCell="A15" sqref="A15:B15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4"/>
      <c r="B2" s="33"/>
      <c r="C2" s="27"/>
    </row>
    <row r="3" spans="1:3" ht="75.599999999999994" customHeight="1">
      <c r="A3" s="68" t="s">
        <v>30</v>
      </c>
      <c r="B3" s="68"/>
      <c r="C3" s="68"/>
    </row>
    <row r="4" spans="1:3" ht="19.2" customHeight="1">
      <c r="A4" s="70" t="s">
        <v>24</v>
      </c>
      <c r="B4" s="70"/>
      <c r="C4" s="70"/>
    </row>
    <row r="5" spans="1:3" ht="60" customHeight="1">
      <c r="A5" s="25" t="s">
        <v>31</v>
      </c>
      <c r="B5" s="46" t="s">
        <v>32</v>
      </c>
      <c r="C5" s="1"/>
    </row>
    <row r="6" spans="1:3">
      <c r="A6" s="75" t="s">
        <v>10</v>
      </c>
      <c r="B6" s="75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27</v>
      </c>
      <c r="B8" s="63"/>
    </row>
    <row r="9" spans="1:3" s="11" customFormat="1" ht="32.4">
      <c r="A9" s="37" t="s">
        <v>14</v>
      </c>
      <c r="B9" s="36" t="s">
        <v>13</v>
      </c>
    </row>
    <row r="10" spans="1:3" s="6" customFormat="1">
      <c r="A10" s="48"/>
      <c r="B10" s="19"/>
    </row>
    <row r="11" spans="1:3" ht="31.2">
      <c r="A11" s="16" t="s">
        <v>28</v>
      </c>
      <c r="B11" s="22">
        <f>SUM(B10:B10)</f>
        <v>0</v>
      </c>
      <c r="C11" s="38"/>
    </row>
    <row r="12" spans="1:3">
      <c r="A12" s="1"/>
      <c r="B12" s="1"/>
      <c r="C12" s="1"/>
    </row>
    <row r="13" spans="1:3" ht="16.2">
      <c r="A13" s="55" t="s">
        <v>20</v>
      </c>
      <c r="B13" s="56"/>
      <c r="C13" s="1"/>
    </row>
    <row r="14" spans="1:3" ht="64.8">
      <c r="A14" s="61" t="s">
        <v>33</v>
      </c>
      <c r="B14" s="62">
        <v>1946231.32</v>
      </c>
      <c r="C14" s="8"/>
    </row>
    <row r="15" spans="1:3">
      <c r="A15" s="64"/>
      <c r="B15" s="64"/>
      <c r="C15" s="8"/>
    </row>
    <row r="16" spans="1:3">
      <c r="A16" s="64"/>
      <c r="B16" s="64"/>
      <c r="C16" s="8"/>
    </row>
    <row r="17" spans="1:3">
      <c r="A17" s="81"/>
      <c r="B17" s="81"/>
    </row>
    <row r="18" spans="1:3">
      <c r="A18" s="64"/>
      <c r="B18" s="64"/>
    </row>
    <row r="19" spans="1:3">
      <c r="A19" s="65"/>
      <c r="B19" s="65"/>
    </row>
    <row r="22" spans="1:3">
      <c r="C22" s="5"/>
    </row>
    <row r="25" spans="1:3" s="23" customFormat="1">
      <c r="A25" s="2"/>
      <c r="B25" s="2"/>
      <c r="C25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2022-04-27T11:22:15Z</dcterms:modified>
</cp:coreProperties>
</file>